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uÅ\Årsmøtepapirer2026SuÅ\"/>
    </mc:Choice>
  </mc:AlternateContent>
  <xr:revisionPtr revIDLastSave="0" documentId="8_{2851DCB0-B338-4481-BE2B-9F6527C6B65B}" xr6:coauthVersionLast="47" xr6:coauthVersionMax="47" xr10:uidLastSave="{00000000-0000-0000-0000-000000000000}"/>
  <bookViews>
    <workbookView xWindow="-108" yWindow="-108" windowWidth="23256" windowHeight="12576" xr2:uid="{72B34BC0-C45D-4018-9EFB-00DCA0D599C7}"/>
  </bookViews>
  <sheets>
    <sheet name="hovedregnskap" sheetId="1" r:id="rId1"/>
    <sheet name="noter" sheetId="2" r:id="rId2"/>
    <sheet name="Ark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C47" i="1"/>
  <c r="C53" i="1" s="1"/>
  <c r="C54" i="1" s="1"/>
  <c r="C42" i="1"/>
  <c r="C41" i="1"/>
  <c r="C40" i="1"/>
  <c r="C31" i="1"/>
  <c r="C33" i="1"/>
  <c r="C30" i="1"/>
  <c r="C29" i="1"/>
  <c r="D29" i="1"/>
  <c r="C23" i="1"/>
  <c r="C19" i="1"/>
  <c r="C18" i="1"/>
  <c r="C16" i="1"/>
  <c r="C13" i="1"/>
  <c r="C12" i="1"/>
  <c r="D41" i="1"/>
  <c r="D42" i="1" s="1"/>
  <c r="D40" i="1"/>
  <c r="D47" i="1" s="1"/>
  <c r="D53" i="1" s="1"/>
  <c r="D33" i="1"/>
  <c r="D31" i="1"/>
  <c r="D30" i="1"/>
  <c r="D23" i="1"/>
  <c r="D19" i="1"/>
  <c r="D32" i="1" s="1"/>
  <c r="D34" i="1" s="1"/>
  <c r="D18" i="1"/>
  <c r="D13" i="1"/>
  <c r="D16" i="1" s="1"/>
  <c r="D18" i="2"/>
  <c r="D17" i="2"/>
  <c r="D19" i="2" s="1"/>
  <c r="D15" i="2"/>
  <c r="F19" i="2"/>
  <c r="F15" i="2"/>
  <c r="C32" i="1" l="1"/>
  <c r="C34" i="1" s="1"/>
</calcChain>
</file>

<file path=xl/sharedStrings.xml><?xml version="1.0" encoding="utf-8"?>
<sst xmlns="http://schemas.openxmlformats.org/spreadsheetml/2006/main" count="64" uniqueCount="64">
  <si>
    <t>Inntekter</t>
  </si>
  <si>
    <t>Honorar/reise foredragsholdere</t>
  </si>
  <si>
    <t>Andre kostnader</t>
  </si>
  <si>
    <t>Sum inntekter</t>
  </si>
  <si>
    <t>Kostnader</t>
  </si>
  <si>
    <t>Sum kostnader</t>
  </si>
  <si>
    <t>Årsresultat</t>
  </si>
  <si>
    <t>Finansposter</t>
  </si>
  <si>
    <t>SENIORUNIVERSITETET ÅSANE</t>
  </si>
  <si>
    <t>Eiendeler</t>
  </si>
  <si>
    <t>Bank SU</t>
  </si>
  <si>
    <t>Bank/ likvider ST</t>
  </si>
  <si>
    <t>Sum eiendeler</t>
  </si>
  <si>
    <t xml:space="preserve">Egenkapital </t>
  </si>
  <si>
    <t>Note 1</t>
  </si>
  <si>
    <t>Egenkapital 1.1.</t>
  </si>
  <si>
    <t>Årets Driftsresultat</t>
  </si>
  <si>
    <t>Gave kirkens bymisjon</t>
  </si>
  <si>
    <t>Stipend</t>
  </si>
  <si>
    <t>Gjeld</t>
  </si>
  <si>
    <t>Note 2</t>
  </si>
  <si>
    <t>Salg semesterkort</t>
  </si>
  <si>
    <t>Tilskudd</t>
  </si>
  <si>
    <t>Arne Sætre (s)</t>
  </si>
  <si>
    <t>Randi Sellevold (s)</t>
  </si>
  <si>
    <t>Note 1 Egenkapital</t>
  </si>
  <si>
    <t>Senioruniversittets resultat og egenkapital fordeler seg slik:</t>
  </si>
  <si>
    <t>Resultat SU</t>
  </si>
  <si>
    <t>Resultat ST</t>
  </si>
  <si>
    <t>Sum resultat</t>
  </si>
  <si>
    <t>Egenkapital SU</t>
  </si>
  <si>
    <t>Efenkapital ST</t>
  </si>
  <si>
    <t>Sum Egenkapital</t>
  </si>
  <si>
    <t>Medlemskontingent ST</t>
  </si>
  <si>
    <t>Billettinntekter ST</t>
  </si>
  <si>
    <t>Div. tilskudd ST</t>
  </si>
  <si>
    <t>Tilskudd Bergen Kommune ST</t>
  </si>
  <si>
    <t>Filmopptak ST</t>
  </si>
  <si>
    <t>Utgifter revy e.t.c ST</t>
  </si>
  <si>
    <t>Godtgjørelse styret SU +ST</t>
  </si>
  <si>
    <t>Kulturpris utgifter ST</t>
  </si>
  <si>
    <t>Andre kostnader ST</t>
  </si>
  <si>
    <t>Datakostnader</t>
  </si>
  <si>
    <t>Andre inntekter ST</t>
  </si>
  <si>
    <t>Kristian Helland (s)</t>
  </si>
  <si>
    <t>Trond Wathne (s)</t>
  </si>
  <si>
    <t>Solgt semesteravgift 2023</t>
  </si>
  <si>
    <t>Noter 31.12.2022</t>
  </si>
  <si>
    <t>Synneve Stoller (s)</t>
  </si>
  <si>
    <t>Salg adgangskort (ikke medlemmer)</t>
  </si>
  <si>
    <t>Note2 Andre påløpte kostnader / ikke oppjente inntekter</t>
  </si>
  <si>
    <t>Kirsti Børve(s)</t>
  </si>
  <si>
    <t>Per Atle Ulvik(s)</t>
  </si>
  <si>
    <t>Vårtur</t>
  </si>
  <si>
    <t>Tilstellinger</t>
  </si>
  <si>
    <t>Teknisk utstyr SU</t>
  </si>
  <si>
    <t>Resultatregnskap 2025</t>
  </si>
  <si>
    <t>REGNSKAP    for   2025</t>
  </si>
  <si>
    <t>Egenkapital pr.31.12.2025</t>
  </si>
  <si>
    <t>Sum gjeld og egenkapital pr. 31.12.25</t>
  </si>
  <si>
    <t xml:space="preserve">                               Styret i senioruniversitetet Åsane  19.01.2026</t>
  </si>
  <si>
    <t>Gave Håpet/Fritt Ukraina</t>
  </si>
  <si>
    <t>Innbetalt semesteravgift 2026</t>
  </si>
  <si>
    <t xml:space="preserve">BALANSE PR.31.DESEMBER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</si>
</sst>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164" fontId="3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vertical="top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vertical="top"/>
    </xf>
    <xf numFmtId="165" fontId="0" fillId="0" borderId="0" xfId="0" applyNumberFormat="1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 applyAlignment="1">
      <alignment vertical="top"/>
    </xf>
    <xf numFmtId="165" fontId="0" fillId="0" borderId="1" xfId="0" applyNumberForma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64" fontId="6" fillId="0" borderId="0" xfId="1" applyNumberFormat="1" applyFont="1"/>
    <xf numFmtId="164" fontId="8" fillId="0" borderId="0" xfId="0" applyNumberFormat="1" applyFont="1"/>
    <xf numFmtId="0" fontId="8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6A54-7C29-4F3F-8FFE-5A4C22DAC51F}">
  <sheetPr>
    <pageSetUpPr fitToPage="1"/>
  </sheetPr>
  <dimension ref="A2:I66"/>
  <sheetViews>
    <sheetView tabSelected="1" topLeftCell="A39" workbookViewId="0">
      <selection activeCell="C46" sqref="C46"/>
    </sheetView>
  </sheetViews>
  <sheetFormatPr baseColWidth="10" defaultColWidth="10.88671875" defaultRowHeight="14.4" x14ac:dyDescent="0.3"/>
  <cols>
    <col min="1" max="1" width="18" style="4" customWidth="1"/>
    <col min="2" max="2" width="40.77734375" style="4" customWidth="1"/>
    <col min="3" max="3" width="24.33203125" style="4" customWidth="1"/>
    <col min="4" max="4" width="24" customWidth="1"/>
    <col min="5" max="16384" width="10.88671875" style="4"/>
  </cols>
  <sheetData>
    <row r="2" spans="1:9" ht="21" x14ac:dyDescent="0.4">
      <c r="B2" s="7" t="s">
        <v>8</v>
      </c>
      <c r="C2" s="7"/>
      <c r="D2" s="19"/>
    </row>
    <row r="3" spans="1:9" ht="21" x14ac:dyDescent="0.4">
      <c r="A3" s="1"/>
      <c r="B3" s="7" t="s">
        <v>57</v>
      </c>
      <c r="C3" s="1"/>
      <c r="D3" s="20"/>
      <c r="E3" s="1"/>
      <c r="F3" s="1"/>
      <c r="G3" s="1"/>
      <c r="H3" s="1"/>
      <c r="I3" s="1"/>
    </row>
    <row r="4" spans="1:9" ht="18" x14ac:dyDescent="0.35">
      <c r="A4" s="1"/>
      <c r="B4" s="1"/>
      <c r="C4" s="1"/>
      <c r="D4" s="20"/>
      <c r="E4" s="1"/>
      <c r="F4" s="1"/>
      <c r="G4" s="1"/>
      <c r="H4" s="1"/>
      <c r="I4" s="1"/>
    </row>
    <row r="5" spans="1:9" ht="18" x14ac:dyDescent="0.35">
      <c r="A5" s="1"/>
      <c r="B5" s="1" t="s">
        <v>56</v>
      </c>
      <c r="C5" s="1"/>
      <c r="D5" s="20"/>
      <c r="E5" s="1"/>
      <c r="F5" s="1"/>
      <c r="G5" s="1"/>
      <c r="H5" s="1"/>
      <c r="I5" s="1"/>
    </row>
    <row r="6" spans="1:9" ht="18" x14ac:dyDescent="0.35">
      <c r="A6" s="1"/>
      <c r="B6" s="1"/>
      <c r="C6" s="8">
        <v>2025</v>
      </c>
      <c r="D6" s="8">
        <v>2024</v>
      </c>
      <c r="E6" s="1"/>
      <c r="F6" s="1"/>
      <c r="G6" s="1"/>
      <c r="H6" s="1"/>
      <c r="I6" s="1"/>
    </row>
    <row r="7" spans="1:9" ht="18" x14ac:dyDescent="0.35">
      <c r="A7" s="1" t="s">
        <v>0</v>
      </c>
      <c r="B7" s="1"/>
      <c r="D7" s="20"/>
      <c r="E7" s="1"/>
      <c r="F7" s="1"/>
      <c r="G7" s="1"/>
      <c r="H7" s="1"/>
      <c r="I7" s="1"/>
    </row>
    <row r="8" spans="1:9" ht="18" x14ac:dyDescent="0.35">
      <c r="A8" s="1"/>
      <c r="B8" s="1" t="s">
        <v>21</v>
      </c>
      <c r="C8" s="1">
        <v>413100</v>
      </c>
      <c r="D8" s="1">
        <v>432300</v>
      </c>
      <c r="E8" s="1"/>
      <c r="F8" s="1"/>
      <c r="G8" s="1"/>
      <c r="H8" s="1"/>
      <c r="I8" s="1"/>
    </row>
    <row r="9" spans="1:9" ht="18" x14ac:dyDescent="0.35">
      <c r="A9" s="1"/>
      <c r="B9" s="1" t="s">
        <v>49</v>
      </c>
      <c r="C9" s="1">
        <v>21704</v>
      </c>
      <c r="D9" s="1">
        <v>14100</v>
      </c>
      <c r="E9" s="1"/>
      <c r="F9" s="1"/>
      <c r="G9" s="1"/>
      <c r="H9" s="1"/>
      <c r="I9" s="1"/>
    </row>
    <row r="10" spans="1:9" ht="18" x14ac:dyDescent="0.35">
      <c r="A10" s="1"/>
      <c r="B10" s="1" t="s">
        <v>33</v>
      </c>
      <c r="C10" s="1">
        <v>7600</v>
      </c>
      <c r="D10" s="1">
        <v>7200</v>
      </c>
      <c r="E10" s="1"/>
      <c r="F10" s="1"/>
      <c r="G10" s="1"/>
      <c r="H10" s="1"/>
      <c r="I10" s="1"/>
    </row>
    <row r="11" spans="1:9" ht="18" x14ac:dyDescent="0.35">
      <c r="A11" s="1"/>
      <c r="B11" s="1" t="s">
        <v>34</v>
      </c>
      <c r="C11" s="1">
        <v>71041</v>
      </c>
      <c r="D11" s="1">
        <v>47646</v>
      </c>
      <c r="E11" s="1"/>
      <c r="F11" s="1"/>
      <c r="G11" s="1"/>
      <c r="H11" s="1"/>
      <c r="I11" s="1"/>
    </row>
    <row r="12" spans="1:9" ht="18" x14ac:dyDescent="0.35">
      <c r="A12" s="1"/>
      <c r="B12" s="1" t="s">
        <v>36</v>
      </c>
      <c r="C12" s="1">
        <f>40000+26500</f>
        <v>66500</v>
      </c>
      <c r="D12" s="1">
        <v>65000</v>
      </c>
      <c r="E12" s="1"/>
      <c r="F12" s="1"/>
      <c r="G12" s="1"/>
      <c r="H12" s="1"/>
      <c r="I12" s="1"/>
    </row>
    <row r="13" spans="1:9" ht="18" x14ac:dyDescent="0.35">
      <c r="A13" s="1"/>
      <c r="B13" s="1" t="s">
        <v>35</v>
      </c>
      <c r="C13" s="1">
        <f>44300+3291+10000</f>
        <v>57591</v>
      </c>
      <c r="D13" s="1">
        <f>43000+5542+9612</f>
        <v>58154</v>
      </c>
      <c r="E13" s="1"/>
      <c r="F13" s="1"/>
      <c r="G13" s="1"/>
      <c r="H13" s="1"/>
      <c r="I13" s="1"/>
    </row>
    <row r="14" spans="1:9" ht="18" x14ac:dyDescent="0.35">
      <c r="A14" s="1"/>
      <c r="B14" s="1" t="s">
        <v>22</v>
      </c>
      <c r="C14" s="1">
        <v>0</v>
      </c>
      <c r="D14" s="1">
        <v>0</v>
      </c>
      <c r="E14" s="1"/>
      <c r="F14" s="1"/>
      <c r="G14" s="1"/>
      <c r="H14" s="1"/>
      <c r="I14" s="1"/>
    </row>
    <row r="15" spans="1:9" ht="18" x14ac:dyDescent="0.35">
      <c r="A15" s="1"/>
      <c r="B15" s="1" t="s">
        <v>43</v>
      </c>
      <c r="C15" s="24">
        <v>20715</v>
      </c>
      <c r="D15" s="24">
        <v>42316</v>
      </c>
      <c r="E15" s="1"/>
      <c r="F15" s="1"/>
      <c r="G15" s="1"/>
      <c r="H15" s="1"/>
      <c r="I15" s="1"/>
    </row>
    <row r="16" spans="1:9" ht="18" x14ac:dyDescent="0.35">
      <c r="A16" s="1" t="s">
        <v>3</v>
      </c>
      <c r="B16" s="1"/>
      <c r="C16" s="24">
        <f>SUM(C8:C15)</f>
        <v>658251</v>
      </c>
      <c r="D16" s="24">
        <f>SUM(D8:D15)</f>
        <v>666716</v>
      </c>
      <c r="E16" s="1"/>
      <c r="F16" s="1"/>
      <c r="G16" s="1"/>
      <c r="H16" s="1"/>
      <c r="I16" s="1"/>
    </row>
    <row r="17" spans="1:9" ht="18" x14ac:dyDescent="0.35">
      <c r="A17" s="1" t="s">
        <v>4</v>
      </c>
      <c r="B17" s="1"/>
      <c r="C17" s="1"/>
      <c r="D17" s="1"/>
      <c r="E17" s="1"/>
      <c r="F17" s="1"/>
      <c r="G17" s="1"/>
      <c r="H17" s="1"/>
      <c r="I17" s="1"/>
    </row>
    <row r="18" spans="1:9" ht="18" x14ac:dyDescent="0.35">
      <c r="A18" s="1"/>
      <c r="B18" s="1" t="s">
        <v>1</v>
      </c>
      <c r="C18" s="1">
        <f>101000+18695</f>
        <v>119695</v>
      </c>
      <c r="D18" s="1">
        <f>88500+14932</f>
        <v>103432</v>
      </c>
      <c r="E18" s="1"/>
      <c r="F18" s="1"/>
      <c r="G18" s="1"/>
      <c r="H18" s="1"/>
      <c r="I18" s="1"/>
    </row>
    <row r="19" spans="1:9" ht="18" x14ac:dyDescent="0.35">
      <c r="A19" s="1"/>
      <c r="B19" s="1" t="s">
        <v>38</v>
      </c>
      <c r="C19" s="1">
        <f>40750+40720+39465+3651+3990-5000</f>
        <v>123576</v>
      </c>
      <c r="D19" s="1">
        <f>47500+39060+40329+6261+2169</f>
        <v>135319</v>
      </c>
      <c r="E19" s="1"/>
      <c r="F19" s="1"/>
      <c r="G19" s="1"/>
      <c r="H19" s="1"/>
      <c r="I19" s="1"/>
    </row>
    <row r="20" spans="1:9" ht="18" x14ac:dyDescent="0.35">
      <c r="A20" s="1"/>
      <c r="B20" s="1" t="s">
        <v>37</v>
      </c>
      <c r="C20" s="1">
        <v>5000</v>
      </c>
      <c r="D20" s="1">
        <v>0</v>
      </c>
      <c r="E20" s="1"/>
      <c r="F20" s="1"/>
      <c r="G20" s="1"/>
      <c r="H20" s="1"/>
      <c r="I20" s="1"/>
    </row>
    <row r="21" spans="1:9" ht="18" x14ac:dyDescent="0.35">
      <c r="A21" s="1"/>
      <c r="B21" s="1" t="s">
        <v>40</v>
      </c>
      <c r="C21" s="1"/>
      <c r="D21" s="1">
        <v>0</v>
      </c>
      <c r="E21" s="1"/>
      <c r="F21" s="1"/>
      <c r="G21" s="1"/>
      <c r="H21" s="1"/>
      <c r="I21" s="1"/>
    </row>
    <row r="22" spans="1:9" ht="18" x14ac:dyDescent="0.35">
      <c r="A22" s="1"/>
      <c r="B22" s="1" t="s">
        <v>55</v>
      </c>
      <c r="C22" s="1"/>
      <c r="D22" s="1">
        <v>26426</v>
      </c>
      <c r="E22" s="1"/>
      <c r="F22" s="1"/>
      <c r="G22" s="1"/>
      <c r="H22" s="1"/>
      <c r="I22" s="1"/>
    </row>
    <row r="23" spans="1:9" ht="18" x14ac:dyDescent="0.35">
      <c r="A23" s="1"/>
      <c r="B23" s="1" t="s">
        <v>53</v>
      </c>
      <c r="C23" s="1">
        <f>63212-48400</f>
        <v>14812</v>
      </c>
      <c r="D23" s="1">
        <f>80610-51650</f>
        <v>28960</v>
      </c>
      <c r="E23" s="1"/>
      <c r="F23" s="1"/>
      <c r="G23" s="1"/>
      <c r="H23" s="1"/>
      <c r="I23" s="1"/>
    </row>
    <row r="24" spans="1:9" ht="18" x14ac:dyDescent="0.35">
      <c r="A24" s="1"/>
      <c r="B24" s="1" t="s">
        <v>18</v>
      </c>
      <c r="C24" s="1">
        <v>25000</v>
      </c>
      <c r="D24" s="1">
        <v>25000</v>
      </c>
      <c r="E24" s="1"/>
      <c r="F24" s="1"/>
      <c r="G24" s="1"/>
      <c r="H24" s="1"/>
      <c r="I24" s="1"/>
    </row>
    <row r="25" spans="1:9" ht="18" x14ac:dyDescent="0.35">
      <c r="A25" s="1"/>
      <c r="B25" s="1" t="s">
        <v>61</v>
      </c>
      <c r="C25" s="1">
        <v>25000</v>
      </c>
      <c r="D25" s="1">
        <v>10000</v>
      </c>
      <c r="E25" s="1"/>
      <c r="F25" s="1"/>
      <c r="G25" s="1"/>
      <c r="H25" s="1"/>
      <c r="I25" s="1"/>
    </row>
    <row r="26" spans="1:9" ht="18" x14ac:dyDescent="0.35">
      <c r="A26" s="1"/>
      <c r="B26" s="1" t="s">
        <v>54</v>
      </c>
      <c r="C26" s="1">
        <v>108190</v>
      </c>
      <c r="D26" s="1">
        <v>65855</v>
      </c>
      <c r="E26" s="1"/>
      <c r="F26" s="1"/>
      <c r="G26" s="1"/>
      <c r="H26" s="1"/>
      <c r="I26" s="1"/>
    </row>
    <row r="27" spans="1:9" ht="18" x14ac:dyDescent="0.35">
      <c r="A27" s="1"/>
      <c r="B27" s="1" t="s">
        <v>42</v>
      </c>
      <c r="C27" s="1">
        <v>38842</v>
      </c>
      <c r="D27" s="1">
        <v>24319</v>
      </c>
      <c r="E27" s="1"/>
      <c r="F27" s="1"/>
      <c r="G27" s="1"/>
      <c r="H27" s="1"/>
      <c r="I27" s="1"/>
    </row>
    <row r="28" spans="1:9" ht="18" x14ac:dyDescent="0.35">
      <c r="A28" s="1"/>
      <c r="B28" s="1" t="s">
        <v>17</v>
      </c>
      <c r="C28" s="1">
        <v>5000</v>
      </c>
      <c r="D28" s="1">
        <v>5000</v>
      </c>
      <c r="E28" s="1"/>
      <c r="F28" s="1"/>
      <c r="G28" s="1"/>
      <c r="H28" s="1"/>
      <c r="I28" s="1"/>
    </row>
    <row r="29" spans="1:9" ht="18" x14ac:dyDescent="0.35">
      <c r="A29" s="1"/>
      <c r="B29" s="1" t="s">
        <v>39</v>
      </c>
      <c r="C29" s="1">
        <f>64000+4000</f>
        <v>68000</v>
      </c>
      <c r="D29" s="1">
        <f>46000+4000</f>
        <v>50000</v>
      </c>
      <c r="E29" s="1"/>
      <c r="F29" s="1"/>
      <c r="G29" s="1"/>
      <c r="H29" s="1"/>
      <c r="I29" s="1"/>
    </row>
    <row r="30" spans="1:9" ht="18" x14ac:dyDescent="0.35">
      <c r="A30" s="1"/>
      <c r="B30" s="1" t="s">
        <v>2</v>
      </c>
      <c r="C30" s="1">
        <f>169.6+12699.5+5932.29+3437.5+12478.8+4911.5+616-0.19</f>
        <v>40245</v>
      </c>
      <c r="D30" s="1">
        <f>1597.6+12257+14067.7+3437.5+3579+10881+0.2+300</f>
        <v>46120</v>
      </c>
      <c r="E30" s="1"/>
      <c r="F30" s="1"/>
      <c r="G30" s="1"/>
      <c r="H30" s="1"/>
      <c r="I30" s="1"/>
    </row>
    <row r="31" spans="1:9" ht="18" x14ac:dyDescent="0.35">
      <c r="A31" s="1"/>
      <c r="B31" s="1" t="s">
        <v>41</v>
      </c>
      <c r="C31" s="24">
        <f>1000+16322.7+16190.67+8300+6562.5+1432+299+0.13</f>
        <v>50107</v>
      </c>
      <c r="D31" s="24">
        <f>1000+698+21761.6+7270+7734+1693+5671+0.4</f>
        <v>45828</v>
      </c>
      <c r="E31" s="1"/>
      <c r="F31" s="1"/>
      <c r="G31" s="1"/>
      <c r="H31" s="1"/>
      <c r="I31" s="1"/>
    </row>
    <row r="32" spans="1:9" ht="18" x14ac:dyDescent="0.35">
      <c r="A32" s="1" t="s">
        <v>5</v>
      </c>
      <c r="B32" s="1"/>
      <c r="C32" s="25">
        <f>SUM(C18:C31)</f>
        <v>623467</v>
      </c>
      <c r="D32" s="25">
        <f>SUM(D18:D31)</f>
        <v>566259</v>
      </c>
      <c r="E32" s="1"/>
      <c r="F32" s="1"/>
      <c r="G32" s="1"/>
      <c r="H32" s="1"/>
      <c r="I32" s="1"/>
    </row>
    <row r="33" spans="1:9" ht="18" x14ac:dyDescent="0.35">
      <c r="A33" s="1"/>
      <c r="B33" s="1" t="s">
        <v>7</v>
      </c>
      <c r="C33" s="25">
        <f>17347-2069-350+10311-361-885</f>
        <v>23993</v>
      </c>
      <c r="D33" s="25">
        <f>20483.32-2312.96-723.81-0.55</f>
        <v>17446</v>
      </c>
      <c r="E33" s="1"/>
      <c r="F33" s="1"/>
      <c r="G33" s="1"/>
      <c r="H33" s="1"/>
      <c r="I33" s="1"/>
    </row>
    <row r="34" spans="1:9" ht="18.600000000000001" thickBot="1" x14ac:dyDescent="0.4">
      <c r="A34" s="1" t="s">
        <v>6</v>
      </c>
      <c r="B34" s="1"/>
      <c r="C34" s="26">
        <f>+C16-C32+C33</f>
        <v>58777</v>
      </c>
      <c r="D34" s="26">
        <f>+D16-D32+D33</f>
        <v>117903</v>
      </c>
      <c r="E34" s="1"/>
      <c r="F34" s="1"/>
      <c r="G34" s="1"/>
      <c r="H34" s="1"/>
      <c r="I34" s="1"/>
    </row>
    <row r="35" spans="1:9" ht="18.600000000000001" thickTop="1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D36" s="4"/>
    </row>
    <row r="37" spans="1:9" ht="18" x14ac:dyDescent="0.35">
      <c r="A37" s="1"/>
      <c r="B37" s="1" t="s">
        <v>63</v>
      </c>
      <c r="C37" s="8">
        <v>2025</v>
      </c>
      <c r="D37" s="8">
        <v>2024</v>
      </c>
      <c r="E37" s="1"/>
      <c r="F37" s="1"/>
      <c r="G37" s="1"/>
    </row>
    <row r="38" spans="1:9" ht="18" x14ac:dyDescent="0.35">
      <c r="A38" s="1"/>
      <c r="B38" s="1"/>
      <c r="C38" s="1"/>
      <c r="D38" s="1"/>
      <c r="E38" s="1"/>
      <c r="F38" s="1"/>
      <c r="G38" s="1"/>
    </row>
    <row r="39" spans="1:9" ht="18" x14ac:dyDescent="0.35">
      <c r="A39" s="1" t="s">
        <v>9</v>
      </c>
      <c r="B39" s="1"/>
      <c r="C39" s="1"/>
      <c r="D39" s="1"/>
      <c r="E39" s="1"/>
      <c r="F39" s="1"/>
      <c r="G39" s="1"/>
    </row>
    <row r="40" spans="1:9" ht="18" x14ac:dyDescent="0.35">
      <c r="A40" s="1"/>
      <c r="B40" s="1" t="s">
        <v>10</v>
      </c>
      <c r="C40" s="1">
        <f>225153+531606</f>
        <v>756759</v>
      </c>
      <c r="D40" s="1">
        <f>211562+514258</f>
        <v>725820</v>
      </c>
      <c r="E40" s="2"/>
      <c r="F40" s="2"/>
      <c r="G40" s="2"/>
    </row>
    <row r="41" spans="1:9" ht="18" x14ac:dyDescent="0.35">
      <c r="A41" s="1"/>
      <c r="B41" s="1" t="s">
        <v>11</v>
      </c>
      <c r="C41" s="1">
        <f>12830+336468+7691</f>
        <v>356989</v>
      </c>
      <c r="D41" s="1">
        <f>42850.34+276160.12+6240.54</f>
        <v>325250.99999999994</v>
      </c>
      <c r="E41" s="2"/>
      <c r="F41" s="2"/>
      <c r="G41" s="2"/>
    </row>
    <row r="42" spans="1:9" ht="18.600000000000001" thickBot="1" x14ac:dyDescent="0.4">
      <c r="A42" s="1" t="s">
        <v>12</v>
      </c>
      <c r="B42" s="1"/>
      <c r="C42" s="26">
        <f>SUM(C40:C41)</f>
        <v>1113748</v>
      </c>
      <c r="D42" s="26">
        <f>SUM(D40:D41)</f>
        <v>1051071</v>
      </c>
      <c r="E42" s="2"/>
      <c r="F42" s="2"/>
      <c r="G42" s="2"/>
    </row>
    <row r="43" spans="1:9" ht="33" customHeight="1" thickTop="1" x14ac:dyDescent="0.35">
      <c r="A43" s="1"/>
      <c r="B43" s="1"/>
      <c r="C43" s="1"/>
      <c r="D43" s="1"/>
      <c r="E43" s="2"/>
      <c r="F43" s="2"/>
      <c r="G43" s="2"/>
    </row>
    <row r="44" spans="1:9" ht="18" x14ac:dyDescent="0.35">
      <c r="A44" s="1" t="s">
        <v>13</v>
      </c>
      <c r="B44" s="1" t="s">
        <v>14</v>
      </c>
      <c r="C44" s="1"/>
      <c r="D44" s="1"/>
      <c r="E44" s="2"/>
      <c r="F44" s="2"/>
      <c r="G44" s="2"/>
    </row>
    <row r="45" spans="1:9" ht="18" x14ac:dyDescent="0.35">
      <c r="A45" s="1"/>
      <c r="B45" s="1" t="s">
        <v>15</v>
      </c>
      <c r="C45" s="1">
        <f>844971+300</f>
        <v>845271</v>
      </c>
      <c r="D45" s="1">
        <v>727368</v>
      </c>
      <c r="E45" s="2"/>
      <c r="F45" s="2"/>
      <c r="G45" s="2"/>
    </row>
    <row r="46" spans="1:9" ht="18" x14ac:dyDescent="0.35">
      <c r="A46" s="1"/>
      <c r="B46" s="1" t="s">
        <v>16</v>
      </c>
      <c r="C46" s="1">
        <v>58777</v>
      </c>
      <c r="D46" s="1">
        <v>117902</v>
      </c>
      <c r="E46" s="2"/>
      <c r="F46" s="2"/>
      <c r="G46" s="2"/>
    </row>
    <row r="47" spans="1:9" ht="18.600000000000001" thickBot="1" x14ac:dyDescent="0.4">
      <c r="A47" s="3"/>
      <c r="B47" s="1" t="s">
        <v>58</v>
      </c>
      <c r="C47" s="27">
        <f>SUM(C45:C46)</f>
        <v>904048</v>
      </c>
      <c r="D47" s="26">
        <f>SUM(D40:D41)</f>
        <v>1051071</v>
      </c>
      <c r="E47" s="5"/>
      <c r="F47" s="5"/>
      <c r="G47" s="6"/>
    </row>
    <row r="48" spans="1:9" ht="18.600000000000001" thickTop="1" x14ac:dyDescent="0.35">
      <c r="A48" s="23"/>
      <c r="B48" s="1"/>
      <c r="C48" s="1"/>
      <c r="D48" s="1"/>
      <c r="E48" s="2"/>
      <c r="F48" s="6"/>
      <c r="G48" s="6"/>
    </row>
    <row r="49" spans="1:7" ht="18" x14ac:dyDescent="0.35">
      <c r="A49" s="1" t="s">
        <v>19</v>
      </c>
      <c r="B49" s="1" t="s">
        <v>20</v>
      </c>
      <c r="C49" s="1"/>
      <c r="D49" s="1"/>
      <c r="E49" s="2"/>
      <c r="F49" s="6"/>
      <c r="G49" s="6"/>
    </row>
    <row r="50" spans="1:7" ht="18" x14ac:dyDescent="0.35">
      <c r="A50" s="1"/>
      <c r="B50" s="1"/>
      <c r="C50" s="1"/>
      <c r="D50" s="1">
        <v>0</v>
      </c>
      <c r="E50" s="2"/>
      <c r="F50" s="6"/>
      <c r="G50" s="6"/>
    </row>
    <row r="51" spans="1:7" ht="18" x14ac:dyDescent="0.35">
      <c r="A51" s="1"/>
      <c r="B51" s="1" t="s">
        <v>62</v>
      </c>
      <c r="C51" s="1">
        <v>209700</v>
      </c>
      <c r="D51" s="1">
        <v>205800</v>
      </c>
      <c r="E51" s="2"/>
      <c r="F51" s="6"/>
      <c r="G51" s="6"/>
    </row>
    <row r="52" spans="1:7" ht="18" x14ac:dyDescent="0.35">
      <c r="A52" s="1"/>
      <c r="B52" s="1"/>
      <c r="C52" s="1"/>
      <c r="D52" s="1">
        <v>0</v>
      </c>
      <c r="E52" s="2"/>
      <c r="F52" s="6"/>
      <c r="G52" s="6"/>
    </row>
    <row r="53" spans="1:7" ht="18.600000000000001" thickBot="1" x14ac:dyDescent="0.4">
      <c r="A53" s="1"/>
      <c r="B53" s="1" t="s">
        <v>59</v>
      </c>
      <c r="C53" s="27">
        <f>C47+C52+C51+C50</f>
        <v>1113748</v>
      </c>
      <c r="D53" s="26">
        <f>D47+D52+D51+D50</f>
        <v>1256871</v>
      </c>
      <c r="E53" s="2"/>
      <c r="F53" s="6"/>
      <c r="G53" s="6"/>
    </row>
    <row r="54" spans="1:7" ht="30.6" customHeight="1" thickTop="1" x14ac:dyDescent="0.35">
      <c r="A54" s="1"/>
      <c r="B54" s="1"/>
      <c r="C54" s="28">
        <f>+C53-C42</f>
        <v>0</v>
      </c>
      <c r="D54" s="21"/>
      <c r="E54" s="2"/>
      <c r="F54" s="6"/>
      <c r="G54" s="6"/>
    </row>
    <row r="55" spans="1:7" ht="15.6" x14ac:dyDescent="0.3">
      <c r="A55" s="3"/>
      <c r="B55" s="3" t="s">
        <v>60</v>
      </c>
      <c r="C55" s="3"/>
      <c r="D55" s="22"/>
      <c r="E55" s="5"/>
      <c r="F55" s="5"/>
      <c r="G55" s="5"/>
    </row>
    <row r="56" spans="1:7" ht="15.6" x14ac:dyDescent="0.3">
      <c r="A56" s="3"/>
      <c r="B56" s="3"/>
      <c r="C56" s="3"/>
      <c r="D56" s="23"/>
      <c r="E56" s="5"/>
      <c r="F56" s="5"/>
      <c r="G56" s="5"/>
    </row>
    <row r="57" spans="1:7" ht="37.200000000000003" customHeight="1" x14ac:dyDescent="0.3">
      <c r="A57" s="3"/>
      <c r="B57" s="3"/>
      <c r="C57" s="3"/>
      <c r="D57" s="23"/>
      <c r="E57" s="5"/>
      <c r="F57" s="5"/>
      <c r="G57" s="5"/>
    </row>
    <row r="58" spans="1:7" ht="15.6" x14ac:dyDescent="0.3">
      <c r="A58" s="3" t="s">
        <v>23</v>
      </c>
      <c r="B58" s="18" t="s">
        <v>48</v>
      </c>
      <c r="C58" s="18"/>
      <c r="D58" s="3" t="s">
        <v>44</v>
      </c>
      <c r="F58" s="3"/>
      <c r="G58" s="3"/>
    </row>
    <row r="59" spans="1:7" ht="15.6" x14ac:dyDescent="0.3">
      <c r="A59" s="3"/>
      <c r="B59" s="3"/>
      <c r="C59" s="3"/>
      <c r="D59" s="23"/>
      <c r="E59" s="3"/>
      <c r="F59" s="3"/>
      <c r="G59" s="3"/>
    </row>
    <row r="60" spans="1:7" ht="10.8" customHeight="1" x14ac:dyDescent="0.3">
      <c r="A60" s="3"/>
      <c r="B60" s="3"/>
      <c r="C60" s="3"/>
      <c r="D60" s="23"/>
      <c r="E60" s="3"/>
      <c r="F60" s="3"/>
      <c r="G60" s="3"/>
    </row>
    <row r="61" spans="1:7" ht="15.6" x14ac:dyDescent="0.3">
      <c r="A61" s="3"/>
      <c r="B61" s="3"/>
      <c r="C61" s="3"/>
      <c r="D61" s="23"/>
      <c r="E61" s="3"/>
      <c r="F61" s="3"/>
      <c r="G61" s="3"/>
    </row>
    <row r="62" spans="1:7" ht="15" customHeight="1" x14ac:dyDescent="0.3">
      <c r="A62" s="3"/>
      <c r="B62" s="18" t="s">
        <v>45</v>
      </c>
      <c r="C62" s="18"/>
      <c r="D62" s="3" t="s">
        <v>24</v>
      </c>
      <c r="E62" s="3"/>
      <c r="F62" s="3"/>
      <c r="G62" s="3"/>
    </row>
    <row r="63" spans="1:7" ht="15.6" x14ac:dyDescent="0.3">
      <c r="A63" s="3"/>
      <c r="B63" s="3"/>
      <c r="C63" s="3"/>
      <c r="D63" s="23"/>
      <c r="E63" s="3"/>
      <c r="F63" s="3"/>
      <c r="G63" s="3"/>
    </row>
    <row r="64" spans="1:7" ht="24" customHeight="1" x14ac:dyDescent="0.3">
      <c r="A64" s="3"/>
      <c r="B64" s="3"/>
      <c r="C64" s="3"/>
      <c r="D64" s="23"/>
      <c r="E64" s="3"/>
      <c r="F64" s="3"/>
      <c r="G64" s="3"/>
    </row>
    <row r="65" spans="1:5" ht="18" x14ac:dyDescent="0.35">
      <c r="A65" s="1"/>
      <c r="B65" s="18" t="s">
        <v>51</v>
      </c>
      <c r="C65" s="1"/>
      <c r="D65" s="1" t="s">
        <v>52</v>
      </c>
      <c r="E65" s="1"/>
    </row>
    <row r="66" spans="1:5" ht="15.6" x14ac:dyDescent="0.3">
      <c r="A66" s="3"/>
      <c r="E66" s="3"/>
    </row>
  </sheetData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7834-8E97-4866-9945-72EF58CDE357}">
  <dimension ref="B3:F28"/>
  <sheetViews>
    <sheetView workbookViewId="0">
      <selection activeCell="C32" sqref="C32"/>
    </sheetView>
  </sheetViews>
  <sheetFormatPr baseColWidth="10" defaultRowHeight="14.4" x14ac:dyDescent="0.3"/>
  <cols>
    <col min="4" max="4" width="12" bestFit="1" customWidth="1"/>
  </cols>
  <sheetData>
    <row r="3" spans="2:6" ht="18" x14ac:dyDescent="0.35">
      <c r="C3" s="1" t="s">
        <v>47</v>
      </c>
    </row>
    <row r="6" spans="2:6" x14ac:dyDescent="0.3">
      <c r="B6" s="4" t="s">
        <v>25</v>
      </c>
      <c r="C6" s="4"/>
    </row>
    <row r="8" spans="2:6" x14ac:dyDescent="0.3">
      <c r="B8" t="s">
        <v>26</v>
      </c>
    </row>
    <row r="10" spans="2:6" x14ac:dyDescent="0.3">
      <c r="D10" s="9"/>
    </row>
    <row r="11" spans="2:6" x14ac:dyDescent="0.3">
      <c r="D11">
        <v>2022</v>
      </c>
      <c r="E11" s="11"/>
      <c r="F11" s="10">
        <v>2021</v>
      </c>
    </row>
    <row r="12" spans="2:6" x14ac:dyDescent="0.3">
      <c r="F12" s="9"/>
    </row>
    <row r="13" spans="2:6" x14ac:dyDescent="0.3">
      <c r="B13" t="s">
        <v>27</v>
      </c>
      <c r="D13">
        <v>43431</v>
      </c>
      <c r="E13" s="13"/>
      <c r="F13" s="12">
        <v>-30486</v>
      </c>
    </row>
    <row r="14" spans="2:6" x14ac:dyDescent="0.3">
      <c r="B14" t="s">
        <v>28</v>
      </c>
      <c r="D14">
        <v>9926</v>
      </c>
      <c r="E14" s="13"/>
      <c r="F14" s="12">
        <v>132905</v>
      </c>
    </row>
    <row r="15" spans="2:6" ht="15" thickBot="1" x14ac:dyDescent="0.35">
      <c r="B15" s="15" t="s">
        <v>29</v>
      </c>
      <c r="C15" s="15"/>
      <c r="D15" s="15">
        <f>+D13+D14</f>
        <v>53357</v>
      </c>
      <c r="E15" s="17"/>
      <c r="F15" s="16">
        <f>SUM(F13:F14)</f>
        <v>102419</v>
      </c>
    </row>
    <row r="16" spans="2:6" ht="15" thickTop="1" x14ac:dyDescent="0.3">
      <c r="E16" s="13"/>
      <c r="F16" s="12"/>
    </row>
    <row r="17" spans="2:6" x14ac:dyDescent="0.3">
      <c r="B17" t="s">
        <v>30</v>
      </c>
      <c r="D17" s="13">
        <f>+F17+D13</f>
        <v>372330</v>
      </c>
      <c r="E17" s="13"/>
      <c r="F17" s="12">
        <v>328899</v>
      </c>
    </row>
    <row r="18" spans="2:6" x14ac:dyDescent="0.3">
      <c r="B18" t="s">
        <v>31</v>
      </c>
      <c r="D18" s="13">
        <f>+F18+D14</f>
        <v>284145</v>
      </c>
      <c r="E18" s="13"/>
      <c r="F18" s="12">
        <v>274219</v>
      </c>
    </row>
    <row r="19" spans="2:6" ht="15" thickBot="1" x14ac:dyDescent="0.35">
      <c r="B19" s="15" t="s">
        <v>32</v>
      </c>
      <c r="C19" s="15"/>
      <c r="D19" s="17">
        <f>+D18+D17</f>
        <v>656475</v>
      </c>
      <c r="E19" s="17"/>
      <c r="F19" s="16">
        <f>SUM(F17:F18)</f>
        <v>603118</v>
      </c>
    </row>
    <row r="20" spans="2:6" ht="15" thickTop="1" x14ac:dyDescent="0.3">
      <c r="D20" s="12"/>
      <c r="E20" s="13"/>
      <c r="F20" s="14"/>
    </row>
    <row r="22" spans="2:6" x14ac:dyDescent="0.3">
      <c r="B22" s="4"/>
      <c r="C22" s="4"/>
    </row>
    <row r="26" spans="2:6" x14ac:dyDescent="0.3">
      <c r="B26" s="4" t="s">
        <v>50</v>
      </c>
      <c r="C26" s="4"/>
      <c r="D26" s="4"/>
    </row>
    <row r="28" spans="2:6" x14ac:dyDescent="0.3">
      <c r="B28" t="s">
        <v>46</v>
      </c>
      <c r="E28">
        <v>108300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E683-6F51-4CED-939D-F4444BC12B13}">
  <dimension ref="A1"/>
  <sheetViews>
    <sheetView workbookViewId="0">
      <selection activeCell="C6" sqref="C1:C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hovedregnskap</vt:lpstr>
      <vt:lpstr>noter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Venke Haavardtun</dc:creator>
  <cp:lastModifiedBy>Per Ulvik</cp:lastModifiedBy>
  <cp:lastPrinted>2026-01-16T16:06:38Z</cp:lastPrinted>
  <dcterms:created xsi:type="dcterms:W3CDTF">2017-11-27T12:58:16Z</dcterms:created>
  <dcterms:modified xsi:type="dcterms:W3CDTF">2026-01-20T19:33:29Z</dcterms:modified>
</cp:coreProperties>
</file>